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2315" windowHeight="6150"/>
  </bookViews>
  <sheets>
    <sheet name="Summary recommendations" sheetId="6" r:id="rId1"/>
    <sheet name="&lt; 100 t per y and 220 d per y" sheetId="5" r:id="rId2"/>
    <sheet name="&gt; 100 t per y and 300 d per y" sheetId="4" r:id="rId3"/>
  </sheets>
  <calcPr calcId="125725"/>
</workbook>
</file>

<file path=xl/calcChain.xml><?xml version="1.0" encoding="utf-8"?>
<calcChain xmlns="http://schemas.openxmlformats.org/spreadsheetml/2006/main">
  <c r="I25" i="6"/>
  <c r="I23"/>
  <c r="I22"/>
  <c r="I21"/>
  <c r="E29"/>
  <c r="G29" s="1"/>
  <c r="G28"/>
  <c r="E28"/>
  <c r="I28" s="1"/>
  <c r="E27"/>
  <c r="G27" s="1"/>
  <c r="E26"/>
  <c r="E25"/>
  <c r="E24"/>
  <c r="E23"/>
  <c r="G22"/>
  <c r="E22"/>
  <c r="E21"/>
  <c r="G21" s="1"/>
  <c r="E20"/>
  <c r="G20" s="1"/>
  <c r="G15"/>
  <c r="G14"/>
  <c r="G13"/>
  <c r="G12"/>
  <c r="G11"/>
  <c r="G10"/>
  <c r="G9"/>
  <c r="G8"/>
  <c r="G7"/>
  <c r="G6"/>
  <c r="E15"/>
  <c r="E14"/>
  <c r="E13"/>
  <c r="E12"/>
  <c r="E11"/>
  <c r="E10"/>
  <c r="E9"/>
  <c r="E8"/>
  <c r="E7"/>
  <c r="E6"/>
  <c r="G17" i="4"/>
  <c r="I17" s="1"/>
  <c r="G16"/>
  <c r="G15"/>
  <c r="I15" s="1"/>
  <c r="G14"/>
  <c r="I14" s="1"/>
  <c r="F17"/>
  <c r="H17" s="1"/>
  <c r="F16"/>
  <c r="G17" i="5"/>
  <c r="I17" s="1"/>
  <c r="G23"/>
  <c r="G22"/>
  <c r="G21"/>
  <c r="G20"/>
  <c r="G19"/>
  <c r="I19" s="1"/>
  <c r="G18"/>
  <c r="G16"/>
  <c r="I16" s="1"/>
  <c r="G15"/>
  <c r="G14"/>
  <c r="I14" s="1"/>
  <c r="F20"/>
  <c r="H20" s="1"/>
  <c r="F19"/>
  <c r="F18"/>
  <c r="H18" s="1"/>
  <c r="F17"/>
  <c r="H17" s="1"/>
  <c r="F23"/>
  <c r="F22"/>
  <c r="H22" s="1"/>
  <c r="F21"/>
  <c r="F16"/>
  <c r="H16" s="1"/>
  <c r="F15"/>
  <c r="H15" s="1"/>
  <c r="F14"/>
  <c r="H14" s="1"/>
  <c r="C14"/>
  <c r="D23"/>
  <c r="I23" s="1"/>
  <c r="C23"/>
  <c r="H23" s="1"/>
  <c r="D22"/>
  <c r="C22"/>
  <c r="I21"/>
  <c r="D21"/>
  <c r="C21"/>
  <c r="D20"/>
  <c r="I20" s="1"/>
  <c r="C20"/>
  <c r="D19"/>
  <c r="C19"/>
  <c r="D18"/>
  <c r="C18"/>
  <c r="B36"/>
  <c r="B35"/>
  <c r="B34"/>
  <c r="I15"/>
  <c r="C15"/>
  <c r="B33"/>
  <c r="D23" i="4"/>
  <c r="G23" s="1"/>
  <c r="I23" s="1"/>
  <c r="C23"/>
  <c r="D22"/>
  <c r="C22"/>
  <c r="F22" s="1"/>
  <c r="H22" s="1"/>
  <c r="D21"/>
  <c r="G21" s="1"/>
  <c r="I21" s="1"/>
  <c r="C21"/>
  <c r="F21" s="1"/>
  <c r="D20"/>
  <c r="C20"/>
  <c r="F20" s="1"/>
  <c r="H20" s="1"/>
  <c r="D19"/>
  <c r="G19" s="1"/>
  <c r="I19" s="1"/>
  <c r="C19"/>
  <c r="F19" s="1"/>
  <c r="D18"/>
  <c r="C18"/>
  <c r="F18" s="1"/>
  <c r="H18" s="1"/>
  <c r="I16"/>
  <c r="H16"/>
  <c r="C15"/>
  <c r="F15" s="1"/>
  <c r="H15" s="1"/>
  <c r="C14"/>
  <c r="F14" s="1"/>
  <c r="H14" s="1"/>
  <c r="I26" i="6" l="1"/>
  <c r="I24"/>
  <c r="I29"/>
  <c r="I20"/>
  <c r="I27"/>
  <c r="H21" i="4"/>
  <c r="G18"/>
  <c r="I18" s="1"/>
  <c r="G22"/>
  <c r="I22" s="1"/>
  <c r="F23"/>
  <c r="H23" s="1"/>
  <c r="H19"/>
  <c r="G20"/>
  <c r="I20" s="1"/>
  <c r="I22" i="5"/>
  <c r="I18"/>
  <c r="H19"/>
  <c r="H21"/>
</calcChain>
</file>

<file path=xl/sharedStrings.xml><?xml version="1.0" encoding="utf-8"?>
<sst xmlns="http://schemas.openxmlformats.org/spreadsheetml/2006/main" count="219" uniqueCount="85">
  <si>
    <t>Code</t>
  </si>
  <si>
    <t>Description</t>
  </si>
  <si>
    <t>Mastication agents/peptiser</t>
  </si>
  <si>
    <t>Vulcanization agents</t>
  </si>
  <si>
    <t>Anti-ageing agents / antidegradants</t>
  </si>
  <si>
    <t>Fillers and pigments</t>
  </si>
  <si>
    <t>Lubricants</t>
  </si>
  <si>
    <t>Tackifiers</t>
  </si>
  <si>
    <t>Filler activators</t>
  </si>
  <si>
    <t>Bonding agents</t>
  </si>
  <si>
    <t>Reinforcing agents</t>
  </si>
  <si>
    <t>Hardeners</t>
  </si>
  <si>
    <t>01</t>
  </si>
  <si>
    <t xml:space="preserve">02 </t>
  </si>
  <si>
    <t xml:space="preserve">03 </t>
  </si>
  <si>
    <t xml:space="preserve">04 </t>
  </si>
  <si>
    <t xml:space="preserve">06-1 </t>
  </si>
  <si>
    <t xml:space="preserve">06-2 </t>
  </si>
  <si>
    <t xml:space="preserve">06-4 </t>
  </si>
  <si>
    <t xml:space="preserve">06-6 </t>
  </si>
  <si>
    <t xml:space="preserve">07-12 </t>
  </si>
  <si>
    <t>07-7</t>
  </si>
  <si>
    <t xml:space="preserve"> (%)</t>
  </si>
  <si>
    <t>GRG</t>
  </si>
  <si>
    <t xml:space="preserve">(%) </t>
  </si>
  <si>
    <t>Tyre</t>
  </si>
  <si>
    <t>Notes</t>
  </si>
  <si>
    <t>A</t>
  </si>
  <si>
    <t>B</t>
  </si>
  <si>
    <t>C</t>
  </si>
  <si>
    <t>D</t>
  </si>
  <si>
    <t>Percent</t>
  </si>
  <si>
    <t>Days per year</t>
  </si>
  <si>
    <t xml:space="preserve"> ton/year</t>
  </si>
  <si>
    <t>ton/year</t>
  </si>
  <si>
    <t>days/year</t>
  </si>
  <si>
    <t>kg/day</t>
  </si>
  <si>
    <r>
      <t xml:space="preserve">(A) </t>
    </r>
    <r>
      <rPr>
        <sz val="11"/>
        <color theme="1"/>
        <rFont val="Calibri"/>
        <family val="2"/>
        <scheme val="minor"/>
      </rPr>
      <t>GRG: average of 3% for synthetic rubber; 0.5% for natural rubber.</t>
    </r>
  </si>
  <si>
    <r>
      <t xml:space="preserve">(C) </t>
    </r>
    <r>
      <rPr>
        <sz val="11"/>
        <color theme="1"/>
        <rFont val="Calibri"/>
        <family val="2"/>
        <scheme val="minor"/>
      </rPr>
      <t>GRG: range is 2.5 to 7.5%; Tyre range is 0.5% to 2.5%.</t>
    </r>
  </si>
  <si>
    <r>
      <t xml:space="preserve">(D) </t>
    </r>
    <r>
      <rPr>
        <sz val="11"/>
        <color theme="1"/>
        <rFont val="Calibri"/>
        <family val="2"/>
        <scheme val="minor"/>
      </rPr>
      <t>GRG: range is 0.5% to 2%; Tyre range is 1.5% to 2%.</t>
    </r>
  </si>
  <si>
    <t>E</t>
  </si>
  <si>
    <r>
      <t xml:space="preserve">(E) </t>
    </r>
    <r>
      <rPr>
        <sz val="11"/>
        <color theme="1"/>
        <rFont val="Calibri"/>
        <family val="2"/>
        <scheme val="minor"/>
      </rPr>
      <t>GRG and Tyre: range is 0.05% to 1.5%.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</si>
  <si>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SPERC</t>
    </r>
  </si>
  <si>
    <t>100 kg/d</t>
  </si>
  <si>
    <t>200 kg/d</t>
  </si>
  <si>
    <t>300 kg/d</t>
  </si>
  <si>
    <t>400 kg/d</t>
  </si>
  <si>
    <t>1000 kg/d</t>
  </si>
  <si>
    <t>Tackifiers, filler activators, bonding agents</t>
  </si>
  <si>
    <t>2500 kg/day</t>
  </si>
  <si>
    <t>2500  kg/d</t>
  </si>
  <si>
    <t>30000 kg/day</t>
  </si>
  <si>
    <r>
      <t xml:space="preserve">(B) </t>
    </r>
    <r>
      <rPr>
        <sz val="11"/>
        <color theme="1"/>
        <rFont val="Calibri"/>
        <family val="2"/>
        <scheme val="minor"/>
      </rPr>
      <t>GRG: average of 0.05% and 1% for vulcanizing accelerators. For tyre, EU RAR for ZnO indicates median tonange of 740 t/y = 2500 kg/day.</t>
    </r>
  </si>
  <si>
    <t>Usage rate estimate from OECD ESD for the GRG and tyre industries and professional judgement [Prepared 9/2/2010].</t>
  </si>
  <si>
    <t>Daily usage rates assuming 220 day/year.</t>
  </si>
  <si>
    <t>--</t>
  </si>
  <si>
    <t>GRG &gt; 100 ton/year</t>
  </si>
  <si>
    <t>Tyre &gt; 100 ton/year</t>
  </si>
  <si>
    <t>GRG &lt; 100 ton/year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</si>
  <si>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SPERC (daily)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</si>
  <si>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SPERC (annual)</t>
    </r>
  </si>
  <si>
    <t>Daily usage rates assuming 300 day/year.</t>
  </si>
  <si>
    <t>= less than  100 ton/year</t>
  </si>
  <si>
    <t>= greater than 100 ton/year</t>
  </si>
  <si>
    <t>Annual Tonnage
(ton/year)</t>
  </si>
  <si>
    <t>Annual Release (kg/year)</t>
  </si>
  <si>
    <t>Final Recommendation</t>
  </si>
  <si>
    <t>Local Assumptions</t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</si>
  <si>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GRG </t>
    </r>
    <r>
      <rPr>
        <sz val="11"/>
        <color theme="1"/>
        <rFont val="Calibri"/>
        <family val="2"/>
        <scheme val="minor"/>
      </rPr>
      <t>= rubber compound fraction</t>
    </r>
  </si>
  <si>
    <r>
      <t>R</t>
    </r>
    <r>
      <rPr>
        <vertAlign val="subscript"/>
        <sz val="11"/>
        <color theme="1"/>
        <rFont val="Calibri"/>
        <family val="2"/>
        <scheme val="minor"/>
      </rPr>
      <t xml:space="preserve">TYRE </t>
    </r>
    <r>
      <rPr>
        <sz val="11"/>
        <color theme="1"/>
        <rFont val="Calibri"/>
        <family val="2"/>
        <scheme val="minor"/>
      </rPr>
      <t>= rubber compound fraction</t>
    </r>
  </si>
  <si>
    <r>
      <t>M</t>
    </r>
    <r>
      <rPr>
        <vertAlign val="subscript"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>, Tyre</t>
    </r>
  </si>
  <si>
    <r>
      <t>M</t>
    </r>
    <r>
      <rPr>
        <vertAlign val="subscript"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>, GRG</t>
    </r>
  </si>
  <si>
    <t>Category</t>
  </si>
  <si>
    <r>
      <t>Daily Use
(kg/day)
M</t>
    </r>
    <r>
      <rPr>
        <b/>
        <vertAlign val="subscript"/>
        <sz val="11"/>
        <color theme="1"/>
        <rFont val="Calibri"/>
        <family val="2"/>
        <scheme val="minor"/>
      </rPr>
      <t>SPERC</t>
    </r>
  </si>
  <si>
    <t>Emission factor (kg/kg)</t>
  </si>
  <si>
    <t>Vulcanization agents, lubricants, tackifiers, filler activators, bonding agents</t>
  </si>
  <si>
    <t>Reinforcing agents, hardeners, mastication agents/peptiser, anti-aging agents/antidegradants</t>
  </si>
  <si>
    <t>Days /Year</t>
  </si>
  <si>
    <r>
      <t>Summary of selected M</t>
    </r>
    <r>
      <rPr>
        <b/>
        <vertAlign val="subscript"/>
        <sz val="11"/>
        <color theme="1"/>
        <rFont val="Calibri"/>
        <family val="2"/>
        <scheme val="minor"/>
      </rPr>
      <t xml:space="preserve">SPERC </t>
    </r>
    <r>
      <rPr>
        <b/>
        <sz val="11"/>
        <color theme="1"/>
        <rFont val="Calibri"/>
        <family val="2"/>
        <scheme val="minor"/>
      </rPr>
      <t>for tyres.</t>
    </r>
  </si>
  <si>
    <r>
      <t>Summary of selected M</t>
    </r>
    <r>
      <rPr>
        <b/>
        <vertAlign val="subscript"/>
        <sz val="11"/>
        <color theme="1"/>
        <rFont val="Calibri"/>
        <family val="2"/>
        <scheme val="minor"/>
      </rPr>
      <t xml:space="preserve">SPERC </t>
    </r>
    <r>
      <rPr>
        <b/>
        <sz val="11"/>
        <color theme="1"/>
        <rFont val="Calibri"/>
        <family val="2"/>
        <scheme val="minor"/>
      </rPr>
      <t>for general rubber goods.</t>
    </r>
  </si>
  <si>
    <t>Efficient raw material use</t>
  </si>
  <si>
    <t>Efficient raw material use with process optimization</t>
  </si>
  <si>
    <t>With pre-treatment or with process optimization</t>
  </si>
  <si>
    <t>Comment</t>
  </si>
  <si>
    <t>In the emmission factor study, annual emissions generally ranged from 0.1 to 10 kg/year with maxumium less than 40 kg/year and average across all data of about 5 kg/year.  Therefore, the proposed MSPERC's result in emission rates generally consistent with the CBS, DPG and 6-PPD dataset.  GRG use rates appear to be somewhat higher than those from the emission factor study.</t>
  </si>
</sst>
</file>

<file path=xl/styles.xml><?xml version="1.0" encoding="utf-8"?>
<styleSheet xmlns="http://schemas.openxmlformats.org/spreadsheetml/2006/main">
  <numFmts count="1">
    <numFmt numFmtId="169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bscript"/>
      <sz val="11"/>
      <color theme="1"/>
      <name val="Calibri"/>
      <family val="2"/>
      <scheme val="minor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49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2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/>
    <xf numFmtId="0" fontId="0" fillId="0" borderId="0" xfId="0" quotePrefix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0" fillId="0" borderId="8" xfId="0" applyFont="1" applyBorder="1"/>
    <xf numFmtId="0" fontId="0" fillId="0" borderId="8" xfId="0" applyBorder="1"/>
    <xf numFmtId="0" fontId="0" fillId="0" borderId="7" xfId="0" applyBorder="1"/>
    <xf numFmtId="0" fontId="0" fillId="0" borderId="2" xfId="0" quotePrefix="1" applyBorder="1" applyAlignment="1">
      <alignment horizontal="center"/>
    </xf>
    <xf numFmtId="0" fontId="0" fillId="0" borderId="2" xfId="0" quotePrefix="1" applyBorder="1"/>
    <xf numFmtId="0" fontId="1" fillId="0" borderId="9" xfId="0" applyFont="1" applyFill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6" xfId="0" applyBorder="1" applyAlignment="1"/>
    <xf numFmtId="0" fontId="0" fillId="0" borderId="12" xfId="0" applyBorder="1"/>
    <xf numFmtId="0" fontId="0" fillId="0" borderId="6" xfId="0" quotePrefix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0" fillId="0" borderId="0" xfId="0" applyNumberFormat="1" applyBorder="1"/>
    <xf numFmtId="0" fontId="0" fillId="0" borderId="6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2" borderId="8" xfId="0" applyFill="1" applyBorder="1"/>
    <xf numFmtId="0" fontId="0" fillId="0" borderId="15" xfId="0" quotePrefix="1" applyBorder="1"/>
    <xf numFmtId="0" fontId="0" fillId="0" borderId="15" xfId="0" applyBorder="1"/>
    <xf numFmtId="0" fontId="0" fillId="0" borderId="10" xfId="0" applyBorder="1" applyAlignment="1">
      <alignment horizontal="center"/>
    </xf>
    <xf numFmtId="46" fontId="0" fillId="0" borderId="6" xfId="0" quotePrefix="1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/>
    <xf numFmtId="11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" fontId="0" fillId="0" borderId="1" xfId="0" applyNumberFormat="1" applyBorder="1"/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49" fontId="8" fillId="0" borderId="0" xfId="0" applyNumberFormat="1" applyFont="1" applyFill="1" applyBorder="1" applyAlignment="1">
      <alignment vertical="top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11" fontId="0" fillId="0" borderId="2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topLeftCell="A5" workbookViewId="0">
      <selection activeCell="B33" sqref="B33"/>
    </sheetView>
  </sheetViews>
  <sheetFormatPr defaultRowHeight="15"/>
  <cols>
    <col min="1" max="1" width="8" customWidth="1"/>
    <col min="2" max="2" width="26.85546875" customWidth="1"/>
    <col min="3" max="4" width="9.5703125" customWidth="1"/>
    <col min="5" max="5" width="12.7109375" customWidth="1"/>
    <col min="6" max="7" width="13.7109375" customWidth="1"/>
    <col min="8" max="8" width="11.7109375" customWidth="1"/>
    <col min="9" max="9" width="14" customWidth="1"/>
  </cols>
  <sheetData>
    <row r="1" spans="1:7">
      <c r="A1" s="25" t="s">
        <v>53</v>
      </c>
    </row>
    <row r="2" spans="1:7">
      <c r="A2" s="25"/>
    </row>
    <row r="3" spans="1:7" ht="18">
      <c r="A3" s="25" t="s">
        <v>78</v>
      </c>
    </row>
    <row r="4" spans="1:7" ht="31.5" customHeight="1">
      <c r="A4" s="57" t="s">
        <v>72</v>
      </c>
      <c r="B4" s="57"/>
      <c r="C4" s="56" t="s">
        <v>73</v>
      </c>
      <c r="D4" s="56" t="s">
        <v>77</v>
      </c>
      <c r="E4" s="56" t="s">
        <v>64</v>
      </c>
      <c r="F4" s="54" t="s">
        <v>81</v>
      </c>
      <c r="G4" s="55"/>
    </row>
    <row r="5" spans="1:7" ht="45">
      <c r="A5" s="57"/>
      <c r="B5" s="57"/>
      <c r="C5" s="56"/>
      <c r="D5" s="56"/>
      <c r="E5" s="56"/>
      <c r="F5" s="49" t="s">
        <v>74</v>
      </c>
      <c r="G5" s="49" t="s">
        <v>65</v>
      </c>
    </row>
    <row r="6" spans="1:7" ht="17.25" customHeight="1">
      <c r="A6" s="7" t="s">
        <v>12</v>
      </c>
      <c r="B6" s="8" t="s">
        <v>2</v>
      </c>
      <c r="C6" s="6">
        <v>1000</v>
      </c>
      <c r="D6" s="6">
        <v>300</v>
      </c>
      <c r="E6" s="6">
        <f>C6/1000*300</f>
        <v>300</v>
      </c>
      <c r="F6" s="51">
        <v>1.0000000000000001E-5</v>
      </c>
      <c r="G6" s="10">
        <f>E6*F6*1000</f>
        <v>3</v>
      </c>
    </row>
    <row r="7" spans="1:7" ht="17.25" customHeight="1">
      <c r="A7" s="7" t="s">
        <v>13</v>
      </c>
      <c r="B7" s="8" t="s">
        <v>3</v>
      </c>
      <c r="C7" s="6">
        <v>2500</v>
      </c>
      <c r="D7" s="6">
        <v>300</v>
      </c>
      <c r="E7" s="6">
        <f t="shared" ref="E7:E15" si="0">C7/1000*300</f>
        <v>750</v>
      </c>
      <c r="F7" s="51">
        <v>1.0000000000000001E-5</v>
      </c>
      <c r="G7" s="6">
        <f>E7*F7*1000</f>
        <v>7.5000000000000009</v>
      </c>
    </row>
    <row r="8" spans="1:7" ht="26.25" customHeight="1">
      <c r="A8" s="7" t="s">
        <v>14</v>
      </c>
      <c r="B8" s="8" t="s">
        <v>4</v>
      </c>
      <c r="C8" s="6">
        <v>1000</v>
      </c>
      <c r="D8" s="6">
        <v>300</v>
      </c>
      <c r="E8" s="6">
        <f t="shared" si="0"/>
        <v>300</v>
      </c>
      <c r="F8" s="51">
        <v>1.0000000000000001E-5</v>
      </c>
      <c r="G8" s="6">
        <f>E8*F8*1000</f>
        <v>3</v>
      </c>
    </row>
    <row r="9" spans="1:7" ht="17.25" customHeight="1">
      <c r="A9" s="7" t="s">
        <v>15</v>
      </c>
      <c r="B9" s="8" t="s">
        <v>5</v>
      </c>
      <c r="C9" s="6">
        <v>30000</v>
      </c>
      <c r="D9" s="6">
        <v>300</v>
      </c>
      <c r="E9" s="6">
        <f t="shared" si="0"/>
        <v>9000</v>
      </c>
      <c r="F9" s="51">
        <v>1.0000000000000001E-5</v>
      </c>
      <c r="G9" s="6">
        <f>E9*F9*1000</f>
        <v>90.000000000000014</v>
      </c>
    </row>
    <row r="10" spans="1:7" ht="17.25" customHeight="1">
      <c r="A10" s="12" t="s">
        <v>16</v>
      </c>
      <c r="B10" s="8" t="s">
        <v>6</v>
      </c>
      <c r="C10" s="6">
        <v>2500</v>
      </c>
      <c r="D10" s="6">
        <v>300</v>
      </c>
      <c r="E10" s="6">
        <f t="shared" si="0"/>
        <v>750</v>
      </c>
      <c r="F10" s="51">
        <v>1.0000000000000001E-5</v>
      </c>
      <c r="G10" s="6">
        <f>E10*F10*1000</f>
        <v>7.5000000000000009</v>
      </c>
    </row>
    <row r="11" spans="1:7" ht="17.25" customHeight="1">
      <c r="A11" s="12" t="s">
        <v>17</v>
      </c>
      <c r="B11" s="8" t="s">
        <v>7</v>
      </c>
      <c r="C11" s="6">
        <v>2500</v>
      </c>
      <c r="D11" s="6">
        <v>300</v>
      </c>
      <c r="E11" s="6">
        <f t="shared" si="0"/>
        <v>750</v>
      </c>
      <c r="F11" s="51">
        <v>1.0000000000000001E-5</v>
      </c>
      <c r="G11" s="6">
        <f>E11*F11*1000</f>
        <v>7.5000000000000009</v>
      </c>
    </row>
    <row r="12" spans="1:7" ht="17.25" customHeight="1">
      <c r="A12" s="12" t="s">
        <v>18</v>
      </c>
      <c r="B12" s="8" t="s">
        <v>8</v>
      </c>
      <c r="C12" s="6">
        <v>2500</v>
      </c>
      <c r="D12" s="6">
        <v>300</v>
      </c>
      <c r="E12" s="6">
        <f t="shared" si="0"/>
        <v>750</v>
      </c>
      <c r="F12" s="51">
        <v>1.0000000000000001E-5</v>
      </c>
      <c r="G12" s="6">
        <f>E12*F12*1000</f>
        <v>7.5000000000000009</v>
      </c>
    </row>
    <row r="13" spans="1:7" ht="17.25" customHeight="1">
      <c r="A13" s="12" t="s">
        <v>19</v>
      </c>
      <c r="B13" s="8" t="s">
        <v>9</v>
      </c>
      <c r="C13" s="6">
        <v>2500</v>
      </c>
      <c r="D13" s="6">
        <v>300</v>
      </c>
      <c r="E13" s="6">
        <f t="shared" si="0"/>
        <v>750</v>
      </c>
      <c r="F13" s="51">
        <v>1.0000000000000001E-5</v>
      </c>
      <c r="G13" s="6">
        <f>E13*F13*1000</f>
        <v>7.5000000000000009</v>
      </c>
    </row>
    <row r="14" spans="1:7" ht="17.25" customHeight="1">
      <c r="A14" s="12" t="s">
        <v>20</v>
      </c>
      <c r="B14" s="8" t="s">
        <v>10</v>
      </c>
      <c r="C14" s="6">
        <v>1000</v>
      </c>
      <c r="D14" s="6">
        <v>300</v>
      </c>
      <c r="E14" s="6">
        <f t="shared" si="0"/>
        <v>300</v>
      </c>
      <c r="F14" s="51">
        <v>1.0000000000000001E-5</v>
      </c>
      <c r="G14" s="6">
        <f>E14*F14*1000</f>
        <v>3</v>
      </c>
    </row>
    <row r="15" spans="1:7" ht="17.25" customHeight="1">
      <c r="A15" s="12" t="s">
        <v>21</v>
      </c>
      <c r="B15" s="8" t="s">
        <v>11</v>
      </c>
      <c r="C15" s="6">
        <v>1000</v>
      </c>
      <c r="D15" s="6">
        <v>300</v>
      </c>
      <c r="E15" s="6">
        <f t="shared" si="0"/>
        <v>300</v>
      </c>
      <c r="F15" s="51">
        <v>1.0000000000000001E-5</v>
      </c>
      <c r="G15" s="6">
        <f>E15*F15*1000</f>
        <v>3</v>
      </c>
    </row>
    <row r="17" spans="1:9" ht="18">
      <c r="A17" s="25" t="s">
        <v>79</v>
      </c>
    </row>
    <row r="18" spans="1:9" ht="35.25" customHeight="1">
      <c r="A18" s="57" t="s">
        <v>72</v>
      </c>
      <c r="B18" s="57"/>
      <c r="C18" s="56" t="s">
        <v>73</v>
      </c>
      <c r="D18" s="56" t="s">
        <v>77</v>
      </c>
      <c r="E18" s="56" t="s">
        <v>64</v>
      </c>
      <c r="F18" s="14" t="s">
        <v>80</v>
      </c>
      <c r="G18" s="14"/>
      <c r="H18" s="54" t="s">
        <v>82</v>
      </c>
      <c r="I18" s="55"/>
    </row>
    <row r="19" spans="1:9" ht="45">
      <c r="A19" s="57"/>
      <c r="B19" s="57"/>
      <c r="C19" s="56"/>
      <c r="D19" s="56"/>
      <c r="E19" s="56"/>
      <c r="F19" s="49" t="s">
        <v>74</v>
      </c>
      <c r="G19" s="49" t="s">
        <v>65</v>
      </c>
      <c r="H19" s="49" t="s">
        <v>74</v>
      </c>
      <c r="I19" s="49" t="s">
        <v>65</v>
      </c>
    </row>
    <row r="20" spans="1:9">
      <c r="A20" s="7" t="s">
        <v>12</v>
      </c>
      <c r="B20" s="8" t="s">
        <v>2</v>
      </c>
      <c r="C20" s="6">
        <v>400</v>
      </c>
      <c r="D20" s="6">
        <v>300</v>
      </c>
      <c r="E20" s="6">
        <f>C20/1000*300</f>
        <v>120</v>
      </c>
      <c r="F20" s="51">
        <v>2.0000000000000001E-4</v>
      </c>
      <c r="G20" s="10">
        <f>E20*F20*1000</f>
        <v>24</v>
      </c>
      <c r="H20" s="51">
        <v>8.0000000000000007E-5</v>
      </c>
      <c r="I20" s="52">
        <f>E20*H20*1000</f>
        <v>9.6000000000000014</v>
      </c>
    </row>
    <row r="21" spans="1:9">
      <c r="A21" s="7" t="s">
        <v>13</v>
      </c>
      <c r="B21" s="8" t="s">
        <v>3</v>
      </c>
      <c r="C21" s="6">
        <v>100</v>
      </c>
      <c r="D21" s="6">
        <v>220</v>
      </c>
      <c r="E21" s="6">
        <f t="shared" ref="E21:E29" si="1">C21/1000*300</f>
        <v>30</v>
      </c>
      <c r="F21" s="51">
        <v>2.0000000000000001E-4</v>
      </c>
      <c r="G21" s="6">
        <f>E21*F21*1000</f>
        <v>6</v>
      </c>
      <c r="H21" s="51">
        <v>8.0000000000000007E-5</v>
      </c>
      <c r="I21" s="52">
        <f t="shared" ref="I21:I29" si="2">E21*H21*1000</f>
        <v>2.4000000000000004</v>
      </c>
    </row>
    <row r="22" spans="1:9" ht="24">
      <c r="A22" s="7" t="s">
        <v>14</v>
      </c>
      <c r="B22" s="8" t="s">
        <v>4</v>
      </c>
      <c r="C22" s="6">
        <v>100</v>
      </c>
      <c r="D22" s="6">
        <v>220</v>
      </c>
      <c r="E22" s="6">
        <f t="shared" si="1"/>
        <v>30</v>
      </c>
      <c r="F22" s="51">
        <v>2.0000000000000001E-4</v>
      </c>
      <c r="G22" s="6">
        <f>E22*F22*1000</f>
        <v>6</v>
      </c>
      <c r="H22" s="51">
        <v>8.0000000000000007E-5</v>
      </c>
      <c r="I22" s="52">
        <f t="shared" si="2"/>
        <v>2.4000000000000004</v>
      </c>
    </row>
    <row r="23" spans="1:9">
      <c r="A23" s="7" t="s">
        <v>15</v>
      </c>
      <c r="B23" s="8" t="s">
        <v>5</v>
      </c>
      <c r="C23" s="6">
        <v>2500</v>
      </c>
      <c r="D23" s="6">
        <v>300</v>
      </c>
      <c r="E23" s="6">
        <f t="shared" si="1"/>
        <v>750</v>
      </c>
      <c r="F23" s="62" t="s">
        <v>55</v>
      </c>
      <c r="G23" s="29" t="s">
        <v>55</v>
      </c>
      <c r="H23" s="51">
        <v>1.0000000000000001E-5</v>
      </c>
      <c r="I23" s="52">
        <f t="shared" si="2"/>
        <v>7.5000000000000009</v>
      </c>
    </row>
    <row r="24" spans="1:9">
      <c r="A24" s="12" t="s">
        <v>16</v>
      </c>
      <c r="B24" s="8" t="s">
        <v>6</v>
      </c>
      <c r="C24" s="6">
        <v>1000</v>
      </c>
      <c r="D24" s="6">
        <v>300</v>
      </c>
      <c r="E24" s="6">
        <f t="shared" si="1"/>
        <v>300</v>
      </c>
      <c r="F24" s="62" t="s">
        <v>55</v>
      </c>
      <c r="G24" s="29" t="s">
        <v>55</v>
      </c>
      <c r="H24" s="51">
        <v>1.0000000000000001E-5</v>
      </c>
      <c r="I24" s="52">
        <f t="shared" si="2"/>
        <v>3</v>
      </c>
    </row>
    <row r="25" spans="1:9">
      <c r="A25" s="12" t="s">
        <v>17</v>
      </c>
      <c r="B25" s="8" t="s">
        <v>7</v>
      </c>
      <c r="C25" s="6">
        <v>1000</v>
      </c>
      <c r="D25" s="6">
        <v>300</v>
      </c>
      <c r="E25" s="6">
        <f t="shared" si="1"/>
        <v>300</v>
      </c>
      <c r="F25" s="62" t="s">
        <v>55</v>
      </c>
      <c r="G25" s="29" t="s">
        <v>55</v>
      </c>
      <c r="H25" s="51">
        <v>1.0000000000000001E-5</v>
      </c>
      <c r="I25" s="52">
        <f t="shared" si="2"/>
        <v>3</v>
      </c>
    </row>
    <row r="26" spans="1:9">
      <c r="A26" s="12" t="s">
        <v>18</v>
      </c>
      <c r="B26" s="8" t="s">
        <v>8</v>
      </c>
      <c r="C26" s="6">
        <v>1000</v>
      </c>
      <c r="D26" s="6">
        <v>300</v>
      </c>
      <c r="E26" s="6">
        <f t="shared" si="1"/>
        <v>300</v>
      </c>
      <c r="F26" s="62" t="s">
        <v>55</v>
      </c>
      <c r="G26" s="29" t="s">
        <v>55</v>
      </c>
      <c r="H26" s="51">
        <v>1.0000000000000001E-5</v>
      </c>
      <c r="I26" s="52">
        <f t="shared" si="2"/>
        <v>3</v>
      </c>
    </row>
    <row r="27" spans="1:9">
      <c r="A27" s="12" t="s">
        <v>19</v>
      </c>
      <c r="B27" s="8" t="s">
        <v>9</v>
      </c>
      <c r="C27" s="6">
        <v>300</v>
      </c>
      <c r="D27" s="6">
        <v>220</v>
      </c>
      <c r="E27" s="6">
        <f t="shared" si="1"/>
        <v>90</v>
      </c>
      <c r="F27" s="51">
        <v>2.0000000000000001E-4</v>
      </c>
      <c r="G27" s="6">
        <f>E27*F27*1000</f>
        <v>18.000000000000004</v>
      </c>
      <c r="H27" s="51">
        <v>8.0000000000000007E-5</v>
      </c>
      <c r="I27" s="52">
        <f t="shared" si="2"/>
        <v>7.2000000000000011</v>
      </c>
    </row>
    <row r="28" spans="1:9">
      <c r="A28" s="12" t="s">
        <v>20</v>
      </c>
      <c r="B28" s="8" t="s">
        <v>10</v>
      </c>
      <c r="C28" s="6">
        <v>200</v>
      </c>
      <c r="D28" s="6">
        <v>220</v>
      </c>
      <c r="E28" s="6">
        <f t="shared" si="1"/>
        <v>60</v>
      </c>
      <c r="F28" s="51">
        <v>2.0000000000000001E-4</v>
      </c>
      <c r="G28" s="6">
        <f>E28*F28*1000</f>
        <v>12</v>
      </c>
      <c r="H28" s="51">
        <v>8.0000000000000007E-5</v>
      </c>
      <c r="I28" s="52">
        <f t="shared" si="2"/>
        <v>4.8000000000000007</v>
      </c>
    </row>
    <row r="29" spans="1:9">
      <c r="A29" s="12" t="s">
        <v>21</v>
      </c>
      <c r="B29" s="8" t="s">
        <v>11</v>
      </c>
      <c r="C29" s="6">
        <v>200</v>
      </c>
      <c r="D29" s="6">
        <v>220</v>
      </c>
      <c r="E29" s="6">
        <f t="shared" si="1"/>
        <v>60</v>
      </c>
      <c r="F29" s="51">
        <v>2.0000000000000001E-4</v>
      </c>
      <c r="G29" s="6">
        <f>E29*F29*1000</f>
        <v>12</v>
      </c>
      <c r="H29" s="51">
        <v>8.0000000000000007E-5</v>
      </c>
      <c r="I29" s="52">
        <f t="shared" si="2"/>
        <v>4.8000000000000007</v>
      </c>
    </row>
    <row r="31" spans="1:9">
      <c r="A31" s="58" t="s">
        <v>83</v>
      </c>
      <c r="B31" s="24"/>
    </row>
    <row r="32" spans="1:9" ht="38.25" customHeight="1">
      <c r="A32" s="59" t="s">
        <v>84</v>
      </c>
      <c r="B32" s="60"/>
      <c r="C32" s="60"/>
      <c r="D32" s="60"/>
      <c r="E32" s="60"/>
      <c r="F32" s="60"/>
      <c r="G32" s="60"/>
      <c r="H32" s="60"/>
      <c r="I32" s="61"/>
    </row>
  </sheetData>
  <mergeCells count="12">
    <mergeCell ref="D18:D19"/>
    <mergeCell ref="C18:C19"/>
    <mergeCell ref="A18:B19"/>
    <mergeCell ref="A32:I32"/>
    <mergeCell ref="F18:G18"/>
    <mergeCell ref="H18:I18"/>
    <mergeCell ref="F4:G4"/>
    <mergeCell ref="A4:B5"/>
    <mergeCell ref="C4:C5"/>
    <mergeCell ref="D4:D5"/>
    <mergeCell ref="E4:E5"/>
    <mergeCell ref="E18:E19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opLeftCell="A4" workbookViewId="0">
      <selection activeCell="F22" sqref="F22"/>
    </sheetView>
  </sheetViews>
  <sheetFormatPr defaultRowHeight="15"/>
  <cols>
    <col min="1" max="1" width="11.85546875" customWidth="1"/>
    <col min="2" max="2" width="28.85546875" customWidth="1"/>
    <col min="3" max="3" width="12.28515625" customWidth="1"/>
    <col min="4" max="4" width="10.7109375" customWidth="1"/>
    <col min="5" max="5" width="6.85546875" style="3" customWidth="1"/>
    <col min="11" max="11" width="13.140625" customWidth="1"/>
  </cols>
  <sheetData>
    <row r="1" spans="1:9">
      <c r="A1" s="25" t="s">
        <v>53</v>
      </c>
    </row>
    <row r="2" spans="1:9">
      <c r="A2" t="s">
        <v>54</v>
      </c>
    </row>
    <row r="4" spans="1:9">
      <c r="A4" s="25" t="s">
        <v>67</v>
      </c>
    </row>
    <row r="5" spans="1:9" ht="18">
      <c r="A5" s="27" t="s">
        <v>68</v>
      </c>
      <c r="B5" s="28"/>
      <c r="C5" s="6">
        <v>1</v>
      </c>
      <c r="D5" s="29" t="s">
        <v>55</v>
      </c>
    </row>
    <row r="6" spans="1:9" ht="18">
      <c r="A6" s="27" t="s">
        <v>69</v>
      </c>
      <c r="B6" s="28"/>
      <c r="C6" s="6">
        <v>0.85</v>
      </c>
      <c r="D6" s="29" t="s">
        <v>55</v>
      </c>
    </row>
    <row r="7" spans="1:9" ht="18">
      <c r="A7" s="27" t="s">
        <v>70</v>
      </c>
      <c r="B7" s="28"/>
      <c r="C7" s="6">
        <v>52400</v>
      </c>
      <c r="D7" s="6" t="s">
        <v>34</v>
      </c>
    </row>
    <row r="8" spans="1:9" ht="18">
      <c r="A8" s="27" t="s">
        <v>71</v>
      </c>
      <c r="B8" s="28"/>
      <c r="C8" s="6">
        <v>5000</v>
      </c>
      <c r="D8" s="6" t="s">
        <v>33</v>
      </c>
    </row>
    <row r="9" spans="1:9">
      <c r="A9" s="26" t="s">
        <v>32</v>
      </c>
      <c r="B9" s="28"/>
      <c r="C9" s="6">
        <v>220</v>
      </c>
      <c r="D9" s="6" t="s">
        <v>35</v>
      </c>
      <c r="F9" s="42"/>
      <c r="G9" s="43" t="s">
        <v>62</v>
      </c>
      <c r="H9" s="44"/>
      <c r="I9" s="28"/>
    </row>
    <row r="10" spans="1:9">
      <c r="A10" s="1"/>
      <c r="B10" s="1"/>
      <c r="C10" s="1"/>
    </row>
    <row r="11" spans="1:9" ht="18">
      <c r="A11" s="13" t="s">
        <v>0</v>
      </c>
      <c r="B11" s="13" t="s">
        <v>1</v>
      </c>
      <c r="C11" s="14" t="s">
        <v>31</v>
      </c>
      <c r="D11" s="14"/>
      <c r="E11" s="15" t="s">
        <v>26</v>
      </c>
      <c r="F11" s="14" t="s">
        <v>59</v>
      </c>
      <c r="G11" s="14"/>
      <c r="H11" s="14" t="s">
        <v>60</v>
      </c>
      <c r="I11" s="14"/>
    </row>
    <row r="12" spans="1:9">
      <c r="A12" s="13"/>
      <c r="B12" s="13"/>
      <c r="C12" s="16" t="s">
        <v>23</v>
      </c>
      <c r="D12" s="16" t="s">
        <v>25</v>
      </c>
      <c r="E12" s="17"/>
      <c r="F12" s="16" t="s">
        <v>23</v>
      </c>
      <c r="G12" s="16" t="s">
        <v>25</v>
      </c>
      <c r="H12" s="16" t="s">
        <v>23</v>
      </c>
      <c r="I12" s="16" t="s">
        <v>25</v>
      </c>
    </row>
    <row r="13" spans="1:9" ht="12.75" customHeight="1">
      <c r="A13" s="13"/>
      <c r="B13" s="13"/>
      <c r="C13" s="16" t="s">
        <v>24</v>
      </c>
      <c r="D13" s="16" t="s">
        <v>22</v>
      </c>
      <c r="E13" s="18"/>
      <c r="F13" s="16" t="s">
        <v>36</v>
      </c>
      <c r="G13" s="16" t="s">
        <v>36</v>
      </c>
      <c r="H13" s="16" t="s">
        <v>34</v>
      </c>
      <c r="I13" s="16" t="s">
        <v>34</v>
      </c>
    </row>
    <row r="14" spans="1:9">
      <c r="A14" s="7" t="s">
        <v>12</v>
      </c>
      <c r="B14" s="8" t="s">
        <v>2</v>
      </c>
      <c r="C14" s="6">
        <f>ROUND(AVERAGE(3,0.5),1)</f>
        <v>1.8</v>
      </c>
      <c r="D14" s="6">
        <v>0.5</v>
      </c>
      <c r="E14" s="9" t="s">
        <v>27</v>
      </c>
      <c r="F14" s="21">
        <f>CEILING($C$8*$C$5*(C14/100)/1/$C$9*1000,10)</f>
        <v>410</v>
      </c>
      <c r="G14" s="10">
        <f>CEILING($C$7*$C$6*(D14/100)/1/$C$9*1000,100)</f>
        <v>1100</v>
      </c>
      <c r="H14" s="21">
        <f>F14*$C$9/1000</f>
        <v>90.2</v>
      </c>
      <c r="I14" s="10">
        <f>G14*$C$9/1000</f>
        <v>242</v>
      </c>
    </row>
    <row r="15" spans="1:9">
      <c r="A15" s="7" t="s">
        <v>13</v>
      </c>
      <c r="B15" s="8" t="s">
        <v>3</v>
      </c>
      <c r="C15" s="6">
        <f>ROUND(AVERAGE(0.05,1),1)</f>
        <v>0.5</v>
      </c>
      <c r="D15" s="6">
        <v>1</v>
      </c>
      <c r="E15" s="6" t="s">
        <v>28</v>
      </c>
      <c r="F15" s="21">
        <f>CEILING($C$8*$C$5*(C15/100)/1/$C$9*1000,10)</f>
        <v>120</v>
      </c>
      <c r="G15" s="10">
        <f>CEILING($C$7*$C$6*(D15/100)/1/$C$9*1000,100)</f>
        <v>2100</v>
      </c>
      <c r="H15" s="21">
        <f>F15*$C$9/1000</f>
        <v>26.4</v>
      </c>
      <c r="I15" s="10">
        <f>G15*$C$9/1000</f>
        <v>462</v>
      </c>
    </row>
    <row r="16" spans="1:9" ht="18" customHeight="1">
      <c r="A16" s="7" t="s">
        <v>14</v>
      </c>
      <c r="B16" s="8" t="s">
        <v>4</v>
      </c>
      <c r="C16" s="6">
        <v>0.4</v>
      </c>
      <c r="D16" s="6">
        <v>0.4</v>
      </c>
      <c r="E16" s="6"/>
      <c r="F16" s="21">
        <f>CEILING($C$8*$C$5*(C16/100)/1/$C$9*1000,10)</f>
        <v>100</v>
      </c>
      <c r="G16" s="10">
        <f>CEILING($C$7*$C$6*(D16/100)/1/$C$9*1000,100)</f>
        <v>900</v>
      </c>
      <c r="H16" s="21">
        <f>F16*$C$9/1000</f>
        <v>22</v>
      </c>
      <c r="I16" s="10">
        <f>G16*$C$9/1000</f>
        <v>198</v>
      </c>
    </row>
    <row r="17" spans="1:11">
      <c r="A17" s="7" t="s">
        <v>15</v>
      </c>
      <c r="B17" s="8" t="s">
        <v>5</v>
      </c>
      <c r="C17" s="11">
        <v>15</v>
      </c>
      <c r="D17" s="6">
        <v>20</v>
      </c>
      <c r="E17" s="6"/>
      <c r="F17" s="10">
        <f>CEILING($C$8*$C$5*(C17/100)/1/$C$9*1000,100)</f>
        <v>3500</v>
      </c>
      <c r="G17" s="10">
        <f>CEILING($C$7*$C$6*(D17/100)/1/$C$9*1000,1000)</f>
        <v>41000</v>
      </c>
      <c r="H17" s="10">
        <f>F17*$C$9/1000</f>
        <v>770</v>
      </c>
      <c r="I17" s="10">
        <f>G17*$C$9/1000</f>
        <v>9020</v>
      </c>
    </row>
    <row r="18" spans="1:11">
      <c r="A18" s="12" t="s">
        <v>16</v>
      </c>
      <c r="B18" s="8" t="s">
        <v>6</v>
      </c>
      <c r="C18" s="11">
        <f>AVERAGE(2.5,7.5)</f>
        <v>5</v>
      </c>
      <c r="D18" s="6">
        <f>AVERAGE(0.5,2.5)</f>
        <v>1.5</v>
      </c>
      <c r="E18" s="6" t="s">
        <v>29</v>
      </c>
      <c r="F18" s="10">
        <f>CEILING($C$8*$C$5*(C18/100)/1/$C$9*1000,100)</f>
        <v>1200</v>
      </c>
      <c r="G18" s="10">
        <f>CEILING($C$7*$C$6*(D18/100)/1/$C$9*1000,100)</f>
        <v>3100</v>
      </c>
      <c r="H18" s="10">
        <f>F18*$C$9/1000</f>
        <v>264</v>
      </c>
      <c r="I18" s="10">
        <f>G18*$C$9/1000</f>
        <v>682</v>
      </c>
      <c r="K18" s="20"/>
    </row>
    <row r="19" spans="1:11">
      <c r="A19" s="12" t="s">
        <v>17</v>
      </c>
      <c r="B19" s="8" t="s">
        <v>7</v>
      </c>
      <c r="C19" s="11">
        <f>AVERAGE(2.5,7.5)</f>
        <v>5</v>
      </c>
      <c r="D19" s="6">
        <f>AVERAGE(0.5,2.5)</f>
        <v>1.5</v>
      </c>
      <c r="E19" s="6" t="s">
        <v>29</v>
      </c>
      <c r="F19" s="10">
        <f>CEILING($C$8*$C$5*(C19/100)/1/$C$9*1000,100)</f>
        <v>1200</v>
      </c>
      <c r="G19" s="10">
        <f>CEILING($C$7*$C$6*(D19/100)/1/$C$9*1000,100)</f>
        <v>3100</v>
      </c>
      <c r="H19" s="10">
        <f>F19*$C$9/1000</f>
        <v>264</v>
      </c>
      <c r="I19" s="10">
        <f>G19*$C$9/1000</f>
        <v>682</v>
      </c>
    </row>
    <row r="20" spans="1:11">
      <c r="A20" s="12" t="s">
        <v>18</v>
      </c>
      <c r="B20" s="8" t="s">
        <v>8</v>
      </c>
      <c r="C20" s="11">
        <f>AVERAGE(2.5,7.5)</f>
        <v>5</v>
      </c>
      <c r="D20" s="6">
        <f>AVERAGE(0.5,2.5)</f>
        <v>1.5</v>
      </c>
      <c r="E20" s="6" t="s">
        <v>29</v>
      </c>
      <c r="F20" s="10">
        <f>CEILING($C$8*$C$5*(C20/100)/1/$C$9*1000,100)</f>
        <v>1200</v>
      </c>
      <c r="G20" s="10">
        <f>CEILING($C$7*$C$6*(D20/100)/1/$C$9*1000,100)</f>
        <v>3100</v>
      </c>
      <c r="H20" s="10">
        <f>F20*$C$9/1000</f>
        <v>264</v>
      </c>
      <c r="I20" s="10">
        <f>G20*$C$9/1000</f>
        <v>682</v>
      </c>
    </row>
    <row r="21" spans="1:11">
      <c r="A21" s="12" t="s">
        <v>19</v>
      </c>
      <c r="B21" s="8" t="s">
        <v>9</v>
      </c>
      <c r="C21" s="11">
        <f>ROUND(AVERAGE(0.5,2),1)</f>
        <v>1.3</v>
      </c>
      <c r="D21" s="6">
        <f>ROUND(AVERAGE(1.5,2),1)</f>
        <v>1.8</v>
      </c>
      <c r="E21" s="6" t="s">
        <v>30</v>
      </c>
      <c r="F21" s="21">
        <f>CEILING($C$8*$C$5*(C21/100)/1/$C$9*1000,10)</f>
        <v>300</v>
      </c>
      <c r="G21" s="10">
        <f>CEILING($C$7*$C$6*(D21/100)/1/$C$9*1000,100)</f>
        <v>3700</v>
      </c>
      <c r="H21" s="21">
        <f>F21*$C$9/1000</f>
        <v>66</v>
      </c>
      <c r="I21" s="10">
        <f>G21*$C$9/1000</f>
        <v>814</v>
      </c>
      <c r="K21" s="23"/>
    </row>
    <row r="22" spans="1:11">
      <c r="A22" s="12" t="s">
        <v>20</v>
      </c>
      <c r="B22" s="8" t="s">
        <v>10</v>
      </c>
      <c r="C22" s="11">
        <f>ROUND(AVERAGE(0.05,1.5),1)</f>
        <v>0.8</v>
      </c>
      <c r="D22" s="11">
        <f>ROUND(AVERAGE(0.05,1.5),1)</f>
        <v>0.8</v>
      </c>
      <c r="E22" s="6" t="s">
        <v>40</v>
      </c>
      <c r="F22" s="21">
        <f>CEILING($C$8*$C$5*(C22/100)/1/$C$9*1000,10)</f>
        <v>190</v>
      </c>
      <c r="G22" s="10">
        <f>CEILING($C$7*$C$6*(D22/100)/1/$C$9*1000,100)</f>
        <v>1700</v>
      </c>
      <c r="H22" s="21">
        <f>F22*$C$9/1000</f>
        <v>41.8</v>
      </c>
      <c r="I22" s="10">
        <f>G22*$C$9/1000</f>
        <v>374</v>
      </c>
      <c r="K22" s="3"/>
    </row>
    <row r="23" spans="1:11">
      <c r="A23" s="12" t="s">
        <v>21</v>
      </c>
      <c r="B23" s="8" t="s">
        <v>11</v>
      </c>
      <c r="C23" s="11">
        <f>ROUND(AVERAGE(0.05,1.5),1)</f>
        <v>0.8</v>
      </c>
      <c r="D23" s="11">
        <f>ROUND(AVERAGE(0.05,1.5),1)</f>
        <v>0.8</v>
      </c>
      <c r="E23" s="6" t="s">
        <v>40</v>
      </c>
      <c r="F23" s="21">
        <f>CEILING($C$8*$C$5*(C23/100)/1/$C$9*1000,10)</f>
        <v>190</v>
      </c>
      <c r="G23" s="10">
        <f>CEILING($C$7*$C$6*(D23/100)/1/$C$9*1000,100)</f>
        <v>1700</v>
      </c>
      <c r="H23" s="21">
        <f>F23*$C$9/1000</f>
        <v>41.8</v>
      </c>
      <c r="I23" s="10">
        <f>G23*$C$9/1000</f>
        <v>374</v>
      </c>
      <c r="K23" s="3"/>
    </row>
    <row r="24" spans="1:11" ht="17.25">
      <c r="A24" s="5" t="s">
        <v>37</v>
      </c>
      <c r="C24" s="1"/>
      <c r="D24" s="1"/>
      <c r="E24" s="4"/>
      <c r="F24" s="1"/>
      <c r="G24" s="1"/>
      <c r="H24" s="1"/>
      <c r="I24" s="1"/>
    </row>
    <row r="25" spans="1:11" ht="17.25">
      <c r="A25" s="5" t="s">
        <v>52</v>
      </c>
    </row>
    <row r="26" spans="1:11" ht="17.25">
      <c r="A26" s="5" t="s">
        <v>38</v>
      </c>
    </row>
    <row r="27" spans="1:11" ht="17.25">
      <c r="A27" s="5" t="s">
        <v>39</v>
      </c>
    </row>
    <row r="28" spans="1:11" ht="17.25">
      <c r="A28" s="5" t="s">
        <v>41</v>
      </c>
    </row>
    <row r="31" spans="1:11">
      <c r="A31" s="25" t="s">
        <v>66</v>
      </c>
    </row>
    <row r="32" spans="1:11">
      <c r="A32" s="31" t="s">
        <v>58</v>
      </c>
      <c r="B32" s="32"/>
      <c r="C32" s="32"/>
      <c r="D32" s="33"/>
      <c r="E32"/>
    </row>
    <row r="33" spans="1:5">
      <c r="A33" s="46" t="s">
        <v>43</v>
      </c>
      <c r="B33" s="1" t="str">
        <f>B15&amp;", "&amp;B16</f>
        <v>Vulcanization agents, Anti-ageing agents / antidegradants</v>
      </c>
      <c r="C33" s="1"/>
      <c r="D33" s="35"/>
      <c r="E33"/>
    </row>
    <row r="34" spans="1:5">
      <c r="A34" s="47" t="s">
        <v>44</v>
      </c>
      <c r="B34" s="1" t="str">
        <f>B22&amp;", "&amp;B23</f>
        <v>Reinforcing agents, Hardeners</v>
      </c>
      <c r="C34" s="1"/>
      <c r="D34" s="35"/>
      <c r="E34"/>
    </row>
    <row r="35" spans="1:5">
      <c r="A35" s="36" t="s">
        <v>45</v>
      </c>
      <c r="B35" s="1" t="str">
        <f>B21</f>
        <v>Bonding agents</v>
      </c>
      <c r="C35" s="1"/>
      <c r="D35" s="35"/>
      <c r="E35"/>
    </row>
    <row r="36" spans="1:5">
      <c r="A36" s="48" t="s">
        <v>46</v>
      </c>
      <c r="B36" s="53" t="str">
        <f>B14</f>
        <v>Mastication agents/peptiser</v>
      </c>
      <c r="C36" s="2"/>
      <c r="D36" s="41"/>
      <c r="E36"/>
    </row>
  </sheetData>
  <mergeCells count="6">
    <mergeCell ref="A11:A13"/>
    <mergeCell ref="B11:B13"/>
    <mergeCell ref="C11:D11"/>
    <mergeCell ref="E11:E13"/>
    <mergeCell ref="F11:G11"/>
    <mergeCell ref="H11:I11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opLeftCell="A13" workbookViewId="0">
      <selection activeCell="B38" sqref="B38"/>
    </sheetView>
  </sheetViews>
  <sheetFormatPr defaultRowHeight="15"/>
  <cols>
    <col min="1" max="1" width="13.28515625" customWidth="1"/>
    <col min="2" max="2" width="28.85546875" customWidth="1"/>
    <col min="3" max="3" width="12.28515625" customWidth="1"/>
    <col min="4" max="4" width="10.7109375" customWidth="1"/>
    <col min="5" max="5" width="6.85546875" style="3" customWidth="1"/>
    <col min="11" max="11" width="13.5703125" customWidth="1"/>
  </cols>
  <sheetData>
    <row r="1" spans="1:9">
      <c r="A1" s="25" t="s">
        <v>53</v>
      </c>
    </row>
    <row r="2" spans="1:9">
      <c r="A2" t="s">
        <v>61</v>
      </c>
    </row>
    <row r="4" spans="1:9">
      <c r="A4" s="25" t="s">
        <v>67</v>
      </c>
    </row>
    <row r="5" spans="1:9" ht="18">
      <c r="A5" s="27" t="s">
        <v>68</v>
      </c>
      <c r="B5" s="28"/>
      <c r="C5" s="19">
        <v>1</v>
      </c>
      <c r="D5" s="30" t="s">
        <v>55</v>
      </c>
    </row>
    <row r="6" spans="1:9" ht="18">
      <c r="A6" s="27" t="s">
        <v>69</v>
      </c>
      <c r="B6" s="28"/>
      <c r="C6" s="19">
        <v>0.85</v>
      </c>
      <c r="D6" s="30" t="s">
        <v>55</v>
      </c>
    </row>
    <row r="7" spans="1:9" ht="18">
      <c r="A7" s="27" t="s">
        <v>70</v>
      </c>
      <c r="B7" s="28"/>
      <c r="C7" s="19">
        <v>52400</v>
      </c>
      <c r="D7" s="19" t="s">
        <v>34</v>
      </c>
    </row>
    <row r="8" spans="1:9" ht="18">
      <c r="A8" s="27" t="s">
        <v>71</v>
      </c>
      <c r="B8" s="28"/>
      <c r="C8" s="19">
        <v>5000</v>
      </c>
      <c r="D8" s="19" t="s">
        <v>33</v>
      </c>
    </row>
    <row r="9" spans="1:9">
      <c r="A9" s="26" t="s">
        <v>32</v>
      </c>
      <c r="B9" s="28"/>
      <c r="C9" s="19">
        <v>300</v>
      </c>
      <c r="D9" s="19" t="s">
        <v>35</v>
      </c>
      <c r="F9" s="42"/>
      <c r="G9" s="43" t="s">
        <v>63</v>
      </c>
      <c r="H9" s="44"/>
      <c r="I9" s="28"/>
    </row>
    <row r="10" spans="1:9">
      <c r="A10" s="1"/>
      <c r="B10" s="1"/>
      <c r="C10" s="1"/>
    </row>
    <row r="11" spans="1:9" ht="18">
      <c r="A11" s="13" t="s">
        <v>0</v>
      </c>
      <c r="B11" s="13" t="s">
        <v>1</v>
      </c>
      <c r="C11" s="14" t="s">
        <v>31</v>
      </c>
      <c r="D11" s="14"/>
      <c r="E11" s="15" t="s">
        <v>26</v>
      </c>
      <c r="F11" s="14" t="s">
        <v>42</v>
      </c>
      <c r="G11" s="14"/>
      <c r="H11" s="14" t="s">
        <v>42</v>
      </c>
      <c r="I11" s="14"/>
    </row>
    <row r="12" spans="1:9">
      <c r="A12" s="13"/>
      <c r="B12" s="13"/>
      <c r="C12" s="16" t="s">
        <v>23</v>
      </c>
      <c r="D12" s="16" t="s">
        <v>25</v>
      </c>
      <c r="E12" s="17"/>
      <c r="F12" s="16" t="s">
        <v>23</v>
      </c>
      <c r="G12" s="16" t="s">
        <v>25</v>
      </c>
      <c r="H12" s="16" t="s">
        <v>23</v>
      </c>
      <c r="I12" s="16" t="s">
        <v>25</v>
      </c>
    </row>
    <row r="13" spans="1:9" ht="12.75" customHeight="1">
      <c r="A13" s="13"/>
      <c r="B13" s="13"/>
      <c r="C13" s="16" t="s">
        <v>24</v>
      </c>
      <c r="D13" s="16" t="s">
        <v>22</v>
      </c>
      <c r="E13" s="18"/>
      <c r="F13" s="16" t="s">
        <v>36</v>
      </c>
      <c r="G13" s="16" t="s">
        <v>36</v>
      </c>
      <c r="H13" s="16" t="s">
        <v>34</v>
      </c>
      <c r="I13" s="16" t="s">
        <v>34</v>
      </c>
    </row>
    <row r="14" spans="1:9">
      <c r="A14" s="7" t="s">
        <v>12</v>
      </c>
      <c r="B14" s="8" t="s">
        <v>2</v>
      </c>
      <c r="C14" s="6">
        <f>ROUND(AVERAGE(3,0.5),1)</f>
        <v>1.8</v>
      </c>
      <c r="D14" s="6">
        <v>0.5</v>
      </c>
      <c r="E14" s="9" t="s">
        <v>27</v>
      </c>
      <c r="F14" s="22">
        <f>CEILING($C$8*$C$5*(C14/100)/1/$C$9*1000,10)</f>
        <v>300</v>
      </c>
      <c r="G14" s="21">
        <f>CEILING($C$7*$C$6*(D14/100)/1/$C$9*1000,100)</f>
        <v>800</v>
      </c>
      <c r="H14" s="22">
        <f>F14*$C$9/1000</f>
        <v>90</v>
      </c>
      <c r="I14" s="21">
        <f>G14*$C$9/1000</f>
        <v>240</v>
      </c>
    </row>
    <row r="15" spans="1:9">
      <c r="A15" s="7" t="s">
        <v>13</v>
      </c>
      <c r="B15" s="8" t="s">
        <v>3</v>
      </c>
      <c r="C15" s="6">
        <f>ROUND(AVERAGE(0.05,1),1)</f>
        <v>0.5</v>
      </c>
      <c r="D15" s="6">
        <v>1</v>
      </c>
      <c r="E15" s="6" t="s">
        <v>28</v>
      </c>
      <c r="F15" s="22">
        <f>CEILING($C$8*$C$5*(C15/100)/1/$C$9*1000,10)</f>
        <v>90</v>
      </c>
      <c r="G15" s="21">
        <f>CEILING($C$7*$C$6*(D15/100)/1/$C$9*1000,100)</f>
        <v>1500</v>
      </c>
      <c r="H15" s="22">
        <f>F15*$C$9/1000</f>
        <v>27</v>
      </c>
      <c r="I15" s="21">
        <f>G15*$C$9/1000</f>
        <v>450</v>
      </c>
    </row>
    <row r="16" spans="1:9" ht="18" customHeight="1">
      <c r="A16" s="7" t="s">
        <v>14</v>
      </c>
      <c r="B16" s="8" t="s">
        <v>4</v>
      </c>
      <c r="C16" s="6">
        <v>0.4</v>
      </c>
      <c r="D16" s="6">
        <v>0.4</v>
      </c>
      <c r="E16" s="6"/>
      <c r="F16" s="22">
        <f>CEILING($C$8*$C$5*(C16/100)/1/$C$9*1000,10)</f>
        <v>70</v>
      </c>
      <c r="G16" s="21">
        <f>CEILING($C$7*$C$6*(D16/100)/1/$C$9*1000,100)</f>
        <v>600</v>
      </c>
      <c r="H16" s="22">
        <f>F16*$C$9/1000</f>
        <v>21</v>
      </c>
      <c r="I16" s="21">
        <f>G16*$C$9/1000</f>
        <v>180</v>
      </c>
    </row>
    <row r="17" spans="1:11">
      <c r="A17" s="7" t="s">
        <v>15</v>
      </c>
      <c r="B17" s="8" t="s">
        <v>5</v>
      </c>
      <c r="C17" s="11">
        <v>15</v>
      </c>
      <c r="D17" s="6">
        <v>20</v>
      </c>
      <c r="E17" s="6"/>
      <c r="F17" s="21">
        <f>CEILING($C$8*$C$5*(C17/100)/1/$C$9*1000,100)</f>
        <v>2500</v>
      </c>
      <c r="G17" s="21">
        <f>CEILING($C$7*$C$6*(D17/100)/1/$C$9*1000,1000)</f>
        <v>30000</v>
      </c>
      <c r="H17" s="21">
        <f>F17*$C$9/1000</f>
        <v>750</v>
      </c>
      <c r="I17" s="21">
        <f>G17*$C$9/1000</f>
        <v>9000</v>
      </c>
    </row>
    <row r="18" spans="1:11">
      <c r="A18" s="12" t="s">
        <v>16</v>
      </c>
      <c r="B18" s="8" t="s">
        <v>6</v>
      </c>
      <c r="C18" s="11">
        <f>AVERAGE(2.5,7.5)</f>
        <v>5</v>
      </c>
      <c r="D18" s="6">
        <f>AVERAGE(0.5,2.5)</f>
        <v>1.5</v>
      </c>
      <c r="E18" s="6" t="s">
        <v>29</v>
      </c>
      <c r="F18" s="21">
        <f>CEILING($C$8*$C$5*(C18/100)/1/$C$9*1000,100)</f>
        <v>900</v>
      </c>
      <c r="G18" s="21">
        <f>CEILING($C$7*$C$6*(D18/100)/1/$C$9*1000,100)</f>
        <v>2300</v>
      </c>
      <c r="H18" s="21">
        <f>F18*$C$9/1000</f>
        <v>270</v>
      </c>
      <c r="I18" s="21">
        <f>G18*$C$9/1000</f>
        <v>690</v>
      </c>
    </row>
    <row r="19" spans="1:11">
      <c r="A19" s="12" t="s">
        <v>17</v>
      </c>
      <c r="B19" s="8" t="s">
        <v>7</v>
      </c>
      <c r="C19" s="11">
        <f>AVERAGE(2.5,7.5)</f>
        <v>5</v>
      </c>
      <c r="D19" s="6">
        <f>AVERAGE(0.5,2.5)</f>
        <v>1.5</v>
      </c>
      <c r="E19" s="6" t="s">
        <v>29</v>
      </c>
      <c r="F19" s="21">
        <f>CEILING($C$8*$C$5*(C19/100)/1/$C$9*1000,100)</f>
        <v>900</v>
      </c>
      <c r="G19" s="21">
        <f>CEILING($C$7*$C$6*(D19/100)/1/$C$9*1000,100)</f>
        <v>2300</v>
      </c>
      <c r="H19" s="21">
        <f>F19*$C$9/1000</f>
        <v>270</v>
      </c>
      <c r="I19" s="21">
        <f>G19*$C$9/1000</f>
        <v>690</v>
      </c>
    </row>
    <row r="20" spans="1:11">
      <c r="A20" s="12" t="s">
        <v>18</v>
      </c>
      <c r="B20" s="8" t="s">
        <v>8</v>
      </c>
      <c r="C20" s="11">
        <f>AVERAGE(2.5,7.5)</f>
        <v>5</v>
      </c>
      <c r="D20" s="6">
        <f>AVERAGE(0.5,2.5)</f>
        <v>1.5</v>
      </c>
      <c r="E20" s="6" t="s">
        <v>29</v>
      </c>
      <c r="F20" s="21">
        <f>CEILING($C$8*$C$5*(C20/100)/1/$C$9*1000,100)</f>
        <v>900</v>
      </c>
      <c r="G20" s="21">
        <f>CEILING($C$7*$C$6*(D20/100)/1/$C$9*1000,100)</f>
        <v>2300</v>
      </c>
      <c r="H20" s="21">
        <f>F20*$C$9/1000</f>
        <v>270</v>
      </c>
      <c r="I20" s="21">
        <f>G20*$C$9/1000</f>
        <v>690</v>
      </c>
      <c r="K20" s="20"/>
    </row>
    <row r="21" spans="1:11">
      <c r="A21" s="12" t="s">
        <v>19</v>
      </c>
      <c r="B21" s="8" t="s">
        <v>9</v>
      </c>
      <c r="C21" s="11">
        <f>ROUND(AVERAGE(0.5,2),1)</f>
        <v>1.3</v>
      </c>
      <c r="D21" s="6">
        <f>ROUND(AVERAGE(1.5,2),1)</f>
        <v>1.8</v>
      </c>
      <c r="E21" s="6" t="s">
        <v>30</v>
      </c>
      <c r="F21" s="22">
        <f>CEILING($C$8*$C$5*(C21/100)/1/$C$9*1000,10)</f>
        <v>220</v>
      </c>
      <c r="G21" s="21">
        <f>CEILING($C$7*$C$6*(D21/100)/1/$C$9*1000,100)</f>
        <v>2700</v>
      </c>
      <c r="H21" s="22">
        <f>F21*$C$9/1000</f>
        <v>66</v>
      </c>
      <c r="I21" s="21">
        <f>G21*$C$9/1000</f>
        <v>810</v>
      </c>
      <c r="K21" s="3"/>
    </row>
    <row r="22" spans="1:11">
      <c r="A22" s="12" t="s">
        <v>20</v>
      </c>
      <c r="B22" s="8" t="s">
        <v>10</v>
      </c>
      <c r="C22" s="11">
        <f>ROUND(AVERAGE(0.05,1.5),1)</f>
        <v>0.8</v>
      </c>
      <c r="D22" s="11">
        <f>ROUND(AVERAGE(0.05,1.5),1)</f>
        <v>0.8</v>
      </c>
      <c r="E22" s="6" t="s">
        <v>40</v>
      </c>
      <c r="F22" s="22">
        <f>CEILING($C$8*$C$5*(C22/100)/1/$C$9*1000,10)</f>
        <v>140</v>
      </c>
      <c r="G22" s="21">
        <f>CEILING($C$7*$C$6*(D22/100)/1/$C$9*1000,100)</f>
        <v>1200</v>
      </c>
      <c r="H22" s="22">
        <f>F22*$C$9/1000</f>
        <v>42</v>
      </c>
      <c r="I22" s="21">
        <f>G22*$C$9/1000</f>
        <v>360</v>
      </c>
      <c r="K22" s="3"/>
    </row>
    <row r="23" spans="1:11">
      <c r="A23" s="12" t="s">
        <v>21</v>
      </c>
      <c r="B23" s="8" t="s">
        <v>11</v>
      </c>
      <c r="C23" s="11">
        <f>ROUND(AVERAGE(0.05,1.5),1)</f>
        <v>0.8</v>
      </c>
      <c r="D23" s="11">
        <f>ROUND(AVERAGE(0.05,1.5),1)</f>
        <v>0.8</v>
      </c>
      <c r="E23" s="6" t="s">
        <v>40</v>
      </c>
      <c r="F23" s="22">
        <f>CEILING($C$8*$C$5*(C23/100)/1/$C$9*1000,10)</f>
        <v>140</v>
      </c>
      <c r="G23" s="21">
        <f>CEILING($C$7*$C$6*(D23/100)/1/$C$9*1000,100)</f>
        <v>1200</v>
      </c>
      <c r="H23" s="22">
        <f>F23*$C$9/1000</f>
        <v>42</v>
      </c>
      <c r="I23" s="21">
        <f>G23*$C$9/1000</f>
        <v>360</v>
      </c>
      <c r="K23" s="3"/>
    </row>
    <row r="24" spans="1:11" ht="17.25">
      <c r="A24" s="5" t="s">
        <v>37</v>
      </c>
      <c r="C24" s="1"/>
      <c r="D24" s="1"/>
      <c r="E24" s="4"/>
      <c r="F24" s="1"/>
      <c r="G24" s="1"/>
      <c r="H24" s="1"/>
      <c r="I24" s="1"/>
    </row>
    <row r="25" spans="1:11" ht="17.25">
      <c r="A25" s="5" t="s">
        <v>52</v>
      </c>
    </row>
    <row r="26" spans="1:11" ht="17.25">
      <c r="A26" s="5" t="s">
        <v>38</v>
      </c>
    </row>
    <row r="27" spans="1:11" ht="17.25">
      <c r="A27" s="5" t="s">
        <v>39</v>
      </c>
    </row>
    <row r="28" spans="1:11" ht="17.25">
      <c r="A28" s="5" t="s">
        <v>41</v>
      </c>
    </row>
    <row r="31" spans="1:11">
      <c r="A31" s="50" t="s">
        <v>66</v>
      </c>
      <c r="B31" s="1"/>
      <c r="C31" s="1"/>
      <c r="D31" s="1"/>
      <c r="E31" s="4"/>
      <c r="F31" s="1"/>
      <c r="G31" s="1"/>
      <c r="H31" s="1"/>
      <c r="I31" s="1"/>
    </row>
    <row r="32" spans="1:11">
      <c r="A32" s="31" t="s">
        <v>56</v>
      </c>
      <c r="B32" s="32"/>
      <c r="C32" s="32"/>
      <c r="D32" s="32"/>
      <c r="E32" s="45"/>
      <c r="F32" s="32"/>
      <c r="G32" s="32"/>
      <c r="H32" s="32"/>
      <c r="I32" s="33"/>
    </row>
    <row r="33" spans="1:9">
      <c r="A33" s="34" t="s">
        <v>47</v>
      </c>
      <c r="B33" s="1" t="s">
        <v>48</v>
      </c>
      <c r="C33" s="1"/>
      <c r="D33" s="1"/>
      <c r="E33" s="1"/>
      <c r="F33" s="1"/>
      <c r="G33" s="1"/>
      <c r="H33" s="1"/>
      <c r="I33" s="35"/>
    </row>
    <row r="34" spans="1:9">
      <c r="A34" s="34" t="s">
        <v>49</v>
      </c>
      <c r="B34" s="1" t="s">
        <v>5</v>
      </c>
      <c r="C34" s="1"/>
      <c r="D34" s="1"/>
      <c r="E34" s="1"/>
      <c r="F34" s="1"/>
      <c r="G34" s="1"/>
      <c r="H34" s="1"/>
      <c r="I34" s="35"/>
    </row>
    <row r="35" spans="1:9">
      <c r="A35" s="36"/>
      <c r="B35" s="1"/>
      <c r="C35" s="1"/>
      <c r="D35" s="1"/>
      <c r="E35" s="1"/>
      <c r="F35" s="1"/>
      <c r="G35" s="1"/>
      <c r="H35" s="1"/>
      <c r="I35" s="35"/>
    </row>
    <row r="36" spans="1:9">
      <c r="A36" s="37" t="s">
        <v>57</v>
      </c>
      <c r="B36" s="38"/>
      <c r="C36" s="1"/>
      <c r="D36" s="1"/>
      <c r="E36" s="1"/>
      <c r="F36" s="1"/>
      <c r="G36" s="1"/>
      <c r="H36" s="1"/>
      <c r="I36" s="35"/>
    </row>
    <row r="37" spans="1:9">
      <c r="A37" s="39" t="s">
        <v>47</v>
      </c>
      <c r="B37" s="1" t="s">
        <v>76</v>
      </c>
      <c r="C37" s="1"/>
      <c r="D37" s="1"/>
      <c r="E37" s="1"/>
      <c r="F37" s="1"/>
      <c r="G37" s="1"/>
      <c r="H37" s="1"/>
      <c r="I37" s="35"/>
    </row>
    <row r="38" spans="1:9">
      <c r="A38" s="39" t="s">
        <v>50</v>
      </c>
      <c r="B38" s="1" t="s">
        <v>75</v>
      </c>
      <c r="C38" s="1"/>
      <c r="D38" s="1"/>
      <c r="E38" s="1"/>
      <c r="F38" s="1"/>
      <c r="G38" s="1"/>
      <c r="H38" s="1"/>
      <c r="I38" s="35"/>
    </row>
    <row r="39" spans="1:9">
      <c r="A39" s="40" t="s">
        <v>51</v>
      </c>
      <c r="B39" s="2" t="s">
        <v>5</v>
      </c>
      <c r="C39" s="2"/>
      <c r="D39" s="2"/>
      <c r="E39" s="2"/>
      <c r="F39" s="2"/>
      <c r="G39" s="2"/>
      <c r="H39" s="2"/>
      <c r="I39" s="41"/>
    </row>
    <row r="40" spans="1:9">
      <c r="A40" s="1"/>
      <c r="B40" s="1"/>
      <c r="C40" s="1"/>
      <c r="D40" s="1"/>
      <c r="E40" s="4"/>
      <c r="F40" s="1"/>
      <c r="G40" s="1"/>
      <c r="H40" s="1"/>
      <c r="I40" s="1"/>
    </row>
    <row r="41" spans="1:9">
      <c r="A41" s="1"/>
      <c r="B41" s="1"/>
      <c r="C41" s="1"/>
      <c r="D41" s="1"/>
      <c r="E41" s="4"/>
      <c r="F41" s="1"/>
      <c r="G41" s="1"/>
      <c r="H41" s="1"/>
      <c r="I41" s="1"/>
    </row>
    <row r="46" spans="1:9">
      <c r="A46" s="20"/>
      <c r="E46"/>
    </row>
  </sheetData>
  <mergeCells count="6">
    <mergeCell ref="A11:A13"/>
    <mergeCell ref="B11:B13"/>
    <mergeCell ref="C11:D11"/>
    <mergeCell ref="E11:E13"/>
    <mergeCell ref="F11:G11"/>
    <mergeCell ref="H11:I1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recommendations</vt:lpstr>
      <vt:lpstr>&lt; 100 t per y and 220 d per y</vt:lpstr>
      <vt:lpstr>&gt; 100 t per y and 300 d per 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Unice</dc:creator>
  <cp:lastModifiedBy>Ken Unice</cp:lastModifiedBy>
  <cp:lastPrinted>2010-09-02T13:33:33Z</cp:lastPrinted>
  <dcterms:created xsi:type="dcterms:W3CDTF">2010-09-01T20:03:09Z</dcterms:created>
  <dcterms:modified xsi:type="dcterms:W3CDTF">2010-09-02T15:34:01Z</dcterms:modified>
</cp:coreProperties>
</file>